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0" i="1" l="1"/>
  <c r="K50" i="1" s="1"/>
  <c r="M50" i="1" s="1"/>
  <c r="O50" i="1" s="1"/>
  <c r="Q50" i="1" s="1"/>
  <c r="Q49" i="1"/>
  <c r="O49" i="1"/>
  <c r="M49" i="1"/>
  <c r="K49" i="1"/>
  <c r="H49" i="1"/>
  <c r="M48" i="1"/>
  <c r="O48" i="1" s="1"/>
  <c r="Q48" i="1" s="1"/>
  <c r="K48" i="1"/>
  <c r="Q45" i="1"/>
  <c r="O45" i="1"/>
  <c r="M45" i="1"/>
  <c r="K45" i="1"/>
  <c r="H45" i="1"/>
  <c r="H44" i="1"/>
  <c r="H46" i="1" s="1"/>
  <c r="H39" i="1"/>
  <c r="H41" i="1" s="1"/>
  <c r="H34" i="1"/>
  <c r="K34" i="1" s="1"/>
  <c r="M34" i="1" s="1"/>
  <c r="O34" i="1" s="1"/>
  <c r="Q34" i="1" s="1"/>
  <c r="K33" i="1"/>
  <c r="M33" i="1" s="1"/>
  <c r="O33" i="1" s="1"/>
  <c r="Q33" i="1" s="1"/>
  <c r="H33" i="1"/>
  <c r="H32" i="1"/>
  <c r="K32" i="1" s="1"/>
  <c r="M32" i="1" s="1"/>
  <c r="O32" i="1" s="1"/>
  <c r="Q32" i="1" s="1"/>
  <c r="K31" i="1"/>
  <c r="M31" i="1" s="1"/>
  <c r="O31" i="1" s="1"/>
  <c r="Q31" i="1" s="1"/>
  <c r="H31" i="1"/>
  <c r="H30" i="1"/>
  <c r="K30" i="1" s="1"/>
  <c r="M30" i="1" s="1"/>
  <c r="O30" i="1" s="1"/>
  <c r="Q30" i="1" s="1"/>
  <c r="K29" i="1"/>
  <c r="M29" i="1" s="1"/>
  <c r="O29" i="1" s="1"/>
  <c r="Q29" i="1" s="1"/>
  <c r="H29" i="1"/>
  <c r="H28" i="1"/>
  <c r="K28" i="1" s="1"/>
  <c r="K26" i="1"/>
  <c r="H22" i="1"/>
  <c r="H23" i="1" s="1"/>
  <c r="K21" i="1"/>
  <c r="M21" i="1" s="1"/>
  <c r="O21" i="1" s="1"/>
  <c r="Q21" i="1" s="1"/>
  <c r="K20" i="1"/>
  <c r="M20" i="1" s="1"/>
  <c r="O20" i="1" s="1"/>
  <c r="Q20" i="1" s="1"/>
  <c r="O19" i="1"/>
  <c r="Q19" i="1" s="1"/>
  <c r="M19" i="1"/>
  <c r="M18" i="1"/>
  <c r="O18" i="1" s="1"/>
  <c r="Q18" i="1" s="1"/>
  <c r="K18" i="1"/>
  <c r="M17" i="1"/>
  <c r="O17" i="1" s="1"/>
  <c r="Q17" i="1" s="1"/>
  <c r="K17" i="1"/>
  <c r="M16" i="1"/>
  <c r="O16" i="1" s="1"/>
  <c r="Q16" i="1" s="1"/>
  <c r="K16" i="1"/>
  <c r="M15" i="1"/>
  <c r="O15" i="1" s="1"/>
  <c r="Q15" i="1" s="1"/>
  <c r="K15" i="1"/>
  <c r="M14" i="1"/>
  <c r="O14" i="1" s="1"/>
  <c r="K14" i="1"/>
  <c r="K22" i="1" s="1"/>
  <c r="K23" i="1" s="1"/>
  <c r="H9" i="1"/>
  <c r="H24" i="1" s="1"/>
  <c r="K8" i="1"/>
  <c r="K9" i="1" s="1"/>
  <c r="H8" i="1"/>
  <c r="M6" i="1"/>
  <c r="M8" i="1" s="1"/>
  <c r="M9" i="1" s="1"/>
  <c r="K6" i="1"/>
  <c r="Q14" i="1" l="1"/>
  <c r="Q22" i="1" s="1"/>
  <c r="Q23" i="1" s="1"/>
  <c r="O22" i="1"/>
  <c r="O23" i="1" s="1"/>
  <c r="K24" i="1"/>
  <c r="K35" i="1"/>
  <c r="M28" i="1"/>
  <c r="M22" i="1"/>
  <c r="M23" i="1" s="1"/>
  <c r="M24" i="1" s="1"/>
  <c r="H35" i="1"/>
  <c r="H51" i="1" s="1"/>
  <c r="H52" i="1" s="1"/>
  <c r="H53" i="1" s="1"/>
  <c r="K44" i="1"/>
  <c r="O6" i="1"/>
  <c r="K39" i="1"/>
  <c r="K46" i="1" l="1"/>
  <c r="M44" i="1"/>
  <c r="K41" i="1"/>
  <c r="K51" i="1" s="1"/>
  <c r="K52" i="1" s="1"/>
  <c r="K53" i="1" s="1"/>
  <c r="M39" i="1"/>
  <c r="O8" i="1"/>
  <c r="O9" i="1" s="1"/>
  <c r="O24" i="1" s="1"/>
  <c r="Q6" i="1"/>
  <c r="Q8" i="1" s="1"/>
  <c r="Q9" i="1" s="1"/>
  <c r="Q24" i="1" s="1"/>
  <c r="M35" i="1"/>
  <c r="O28" i="1"/>
  <c r="O44" i="1" l="1"/>
  <c r="M46" i="1"/>
  <c r="Q28" i="1"/>
  <c r="Q35" i="1" s="1"/>
  <c r="O35" i="1"/>
  <c r="M41" i="1"/>
  <c r="M51" i="1" s="1"/>
  <c r="M52" i="1" s="1"/>
  <c r="M53" i="1" s="1"/>
  <c r="O39" i="1"/>
  <c r="O46" i="1" l="1"/>
  <c r="Q44" i="1"/>
  <c r="Q46" i="1" s="1"/>
  <c r="O41" i="1"/>
  <c r="O51" i="1" s="1"/>
  <c r="O52" i="1" s="1"/>
  <c r="O53" i="1" s="1"/>
  <c r="Q39" i="1"/>
  <c r="Q41" i="1" s="1"/>
  <c r="Q51" i="1" s="1"/>
  <c r="Q52" i="1" s="1"/>
  <c r="Q53" i="1" s="1"/>
</calcChain>
</file>

<file path=xl/comments1.xml><?xml version="1.0" encoding="utf-8"?>
<comments xmlns="http://schemas.openxmlformats.org/spreadsheetml/2006/main">
  <authors>
    <author>Jenn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Jenn:</t>
        </r>
        <r>
          <rPr>
            <sz val="9"/>
            <color indexed="81"/>
            <rFont val="Tahoma"/>
            <charset val="1"/>
          </rPr>
          <t xml:space="preserve">
Assumption OAG grant income is $0
</t>
        </r>
      </text>
    </comment>
  </commentList>
</comments>
</file>

<file path=xl/sharedStrings.xml><?xml version="1.0" encoding="utf-8"?>
<sst xmlns="http://schemas.openxmlformats.org/spreadsheetml/2006/main" count="66" uniqueCount="57">
  <si>
    <t>2017</t>
  </si>
  <si>
    <t>2018</t>
  </si>
  <si>
    <t>2019</t>
  </si>
  <si>
    <t>2020</t>
  </si>
  <si>
    <t>2021</t>
  </si>
  <si>
    <t xml:space="preserve"> </t>
  </si>
  <si>
    <t>Ordinary Income/Expense</t>
  </si>
  <si>
    <t>Income</t>
  </si>
  <si>
    <t>4000 · Support &amp; Revenue</t>
  </si>
  <si>
    <t>4005 · Real Estate Sales</t>
  </si>
  <si>
    <t>4008 · Grant Income</t>
  </si>
  <si>
    <t>Total 4000 · Support &amp; Revenue</t>
  </si>
  <si>
    <t>Total Income</t>
  </si>
  <si>
    <t>Cost of Goods Sold</t>
  </si>
  <si>
    <t>6000 · Cost of Real Estate Sold</t>
  </si>
  <si>
    <t>6001 · Acquisition Cost</t>
  </si>
  <si>
    <t>6002 · Demolition</t>
  </si>
  <si>
    <t>6003 · Utilities</t>
  </si>
  <si>
    <t>6004 · Recording Fees</t>
  </si>
  <si>
    <t>6005 · Property Maintenance</t>
  </si>
  <si>
    <t>6006 · Clean-out</t>
  </si>
  <si>
    <t>6010 · Appraisal</t>
  </si>
  <si>
    <t>6015 · Real Estate Tax</t>
  </si>
  <si>
    <t>6020 · Selling Expenses</t>
  </si>
  <si>
    <t>6021 · Commissions</t>
  </si>
  <si>
    <t>Total 6000 · Cost of Real Estate Sold</t>
  </si>
  <si>
    <t>Total COGS</t>
  </si>
  <si>
    <t>Gross Profit</t>
  </si>
  <si>
    <t>Expense</t>
  </si>
  <si>
    <t>5195 · Meals &amp; Entertainment</t>
  </si>
  <si>
    <t>5000 · Payroll &amp; Benefits</t>
  </si>
  <si>
    <t>5005 · Salaries &amp; Wages</t>
  </si>
  <si>
    <t>5010 · Health Insurance</t>
  </si>
  <si>
    <t>5015 · Life Insurance</t>
  </si>
  <si>
    <t>5020 · Disability Insurance</t>
  </si>
  <si>
    <t>5025 · Workers' Comp. Insurance</t>
  </si>
  <si>
    <t>5030 · Retirement Plan Expense</t>
  </si>
  <si>
    <t>5050 · Payroll Taxes</t>
  </si>
  <si>
    <t>Total 5000 · Payroll &amp; Benefits</t>
  </si>
  <si>
    <t>5060 · Professional Fees</t>
  </si>
  <si>
    <t>5070 · Legal Fees</t>
  </si>
  <si>
    <t>5075 · Payroll Processing</t>
  </si>
  <si>
    <t>5080 · Consulting Fees</t>
  </si>
  <si>
    <t>5060 · Professional Fees - Other</t>
  </si>
  <si>
    <t>Total 5060 · Professional Fees</t>
  </si>
  <si>
    <t>5100 · Marketing</t>
  </si>
  <si>
    <t>5105 · Signage</t>
  </si>
  <si>
    <t>5110 · Print Advertising</t>
  </si>
  <si>
    <t>5100 · Marketing - Other</t>
  </si>
  <si>
    <t>Total 5100 · Marketing</t>
  </si>
  <si>
    <t>5130 · Travel and Meetings</t>
  </si>
  <si>
    <t>5135 · Office Expense</t>
  </si>
  <si>
    <t>5140 · Rent</t>
  </si>
  <si>
    <t>5145 · Telephone &amp; Internet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</si>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</sst>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2" borderId="5" xfId="0" applyNumberFormat="1" applyFont="1" applyFill="1" applyBorder="1"/>
    <xf numFmtId="49" fontId="2" fillId="2" borderId="0" xfId="0" applyNumberFormat="1" applyFont="1" applyFill="1"/>
    <xf numFmtId="164" fontId="2" fillId="2" borderId="0" xfId="0" applyNumberFormat="1" applyFont="1" applyFill="1" applyBorder="1"/>
    <xf numFmtId="164" fontId="1" fillId="0" borderId="6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F7" sqref="F7"/>
    </sheetView>
  </sheetViews>
  <sheetFormatPr defaultRowHeight="15" x14ac:dyDescent="0.25"/>
  <cols>
    <col min="1" max="5" width="3" style="18" customWidth="1"/>
    <col min="6" max="6" width="27.5703125" style="18" customWidth="1"/>
    <col min="7" max="7" width="2.28515625" style="19" customWidth="1"/>
    <col min="8" max="8" width="13.140625" style="19" bestFit="1" customWidth="1"/>
    <col min="9" max="10" width="2.28515625" style="19" customWidth="1"/>
    <col min="11" max="11" width="10.28515625" style="19" bestFit="1" customWidth="1"/>
    <col min="12" max="12" width="3.5703125" customWidth="1"/>
    <col min="13" max="13" width="10.28515625" style="19" bestFit="1" customWidth="1"/>
    <col min="14" max="14" width="3.42578125" customWidth="1"/>
    <col min="15" max="15" width="10.28515625" style="19" bestFit="1" customWidth="1"/>
    <col min="16" max="16" width="3.28515625" customWidth="1"/>
    <col min="17" max="17" width="10.28515625" style="19" bestFit="1" customWidth="1"/>
  </cols>
  <sheetData>
    <row r="1" spans="1:17" s="4" customFormat="1" ht="15.75" thickBot="1" x14ac:dyDescent="0.3">
      <c r="A1" s="1"/>
      <c r="B1" s="1"/>
      <c r="C1" s="1"/>
      <c r="D1" s="1"/>
      <c r="E1" s="1"/>
      <c r="F1" s="1"/>
      <c r="G1" s="2"/>
      <c r="H1" s="3" t="s">
        <v>0</v>
      </c>
      <c r="I1" s="2"/>
      <c r="J1" s="2"/>
      <c r="K1" s="3" t="s">
        <v>1</v>
      </c>
      <c r="M1" s="3" t="s">
        <v>2</v>
      </c>
      <c r="O1" s="3" t="s">
        <v>3</v>
      </c>
      <c r="Q1" s="3" t="s">
        <v>4</v>
      </c>
    </row>
    <row r="2" spans="1:17" s="4" customFormat="1" ht="15.75" thickBot="1" x14ac:dyDescent="0.3">
      <c r="A2" s="1"/>
      <c r="B2" s="1"/>
      <c r="C2" s="1"/>
      <c r="D2" s="1"/>
      <c r="E2" s="1"/>
      <c r="F2" s="1"/>
      <c r="G2" s="2"/>
      <c r="H2" s="5" t="s">
        <v>5</v>
      </c>
      <c r="I2" s="2"/>
      <c r="J2" s="2"/>
      <c r="K2" s="5" t="s">
        <v>5</v>
      </c>
      <c r="M2" s="5" t="s">
        <v>5</v>
      </c>
      <c r="O2" s="5" t="s">
        <v>5</v>
      </c>
      <c r="Q2" s="5" t="s">
        <v>5</v>
      </c>
    </row>
    <row r="3" spans="1:17" ht="15.75" thickTop="1" x14ac:dyDescent="0.25">
      <c r="A3" s="6"/>
      <c r="B3" s="6" t="s">
        <v>6</v>
      </c>
      <c r="C3" s="6"/>
      <c r="D3" s="6"/>
      <c r="E3" s="6"/>
      <c r="F3" s="6"/>
      <c r="G3" s="7"/>
      <c r="H3" s="8"/>
      <c r="I3" s="7"/>
      <c r="J3" s="7"/>
      <c r="K3" s="8"/>
      <c r="M3" s="8"/>
      <c r="O3" s="8"/>
      <c r="Q3" s="8"/>
    </row>
    <row r="4" spans="1:17" x14ac:dyDescent="0.25">
      <c r="A4" s="6"/>
      <c r="B4" s="6"/>
      <c r="C4" s="6"/>
      <c r="D4" s="6" t="s">
        <v>7</v>
      </c>
      <c r="E4" s="6"/>
      <c r="F4" s="6"/>
      <c r="G4" s="7"/>
      <c r="H4" s="8"/>
      <c r="I4" s="7"/>
      <c r="J4" s="7"/>
      <c r="K4" s="8"/>
      <c r="M4" s="8"/>
      <c r="O4" s="8"/>
      <c r="Q4" s="8"/>
    </row>
    <row r="5" spans="1:17" x14ac:dyDescent="0.25">
      <c r="A5" s="6"/>
      <c r="B5" s="6"/>
      <c r="C5" s="6"/>
      <c r="D5" s="6"/>
      <c r="E5" s="6" t="s">
        <v>8</v>
      </c>
      <c r="F5" s="6"/>
      <c r="G5" s="7"/>
      <c r="H5" s="8"/>
      <c r="I5" s="7"/>
      <c r="J5" s="7"/>
      <c r="K5" s="8"/>
      <c r="M5" s="8"/>
      <c r="O5" s="8"/>
      <c r="Q5" s="8"/>
    </row>
    <row r="6" spans="1:17" x14ac:dyDescent="0.25">
      <c r="A6" s="6"/>
      <c r="B6" s="6"/>
      <c r="C6" s="6"/>
      <c r="D6" s="6"/>
      <c r="E6" s="6"/>
      <c r="F6" s="6" t="s">
        <v>9</v>
      </c>
      <c r="G6" s="7"/>
      <c r="H6" s="8">
        <v>100000</v>
      </c>
      <c r="I6" s="7"/>
      <c r="J6" s="7"/>
      <c r="K6" s="8">
        <f>H6*1.02</f>
        <v>102000</v>
      </c>
      <c r="M6" s="8">
        <f>K6*1.02</f>
        <v>104040</v>
      </c>
      <c r="O6" s="8">
        <f>M6*1.02</f>
        <v>106120.8</v>
      </c>
      <c r="Q6" s="8">
        <f>O6*1.02</f>
        <v>108243.216</v>
      </c>
    </row>
    <row r="7" spans="1:17" ht="15.75" thickBot="1" x14ac:dyDescent="0.3">
      <c r="A7" s="6"/>
      <c r="B7" s="6"/>
      <c r="C7" s="6"/>
      <c r="D7" s="6"/>
      <c r="E7" s="6"/>
      <c r="F7" s="6" t="s">
        <v>10</v>
      </c>
      <c r="G7" s="7"/>
      <c r="H7" s="9">
        <v>250000</v>
      </c>
      <c r="I7" s="7"/>
      <c r="J7" s="7"/>
      <c r="K7" s="9">
        <v>250000</v>
      </c>
      <c r="M7" s="9">
        <v>250000</v>
      </c>
      <c r="O7" s="9">
        <v>250000</v>
      </c>
      <c r="Q7" s="9">
        <v>250000</v>
      </c>
    </row>
    <row r="8" spans="1:17" ht="15.75" thickBot="1" x14ac:dyDescent="0.3">
      <c r="A8" s="6"/>
      <c r="B8" s="6"/>
      <c r="C8" s="6"/>
      <c r="D8" s="6"/>
      <c r="E8" s="6" t="s">
        <v>11</v>
      </c>
      <c r="F8" s="6"/>
      <c r="G8" s="7"/>
      <c r="H8" s="10">
        <f>ROUND(SUM(H5:H7),5)</f>
        <v>350000</v>
      </c>
      <c r="I8" s="7"/>
      <c r="J8" s="7"/>
      <c r="K8" s="10">
        <f>ROUND(SUM(K5:K7),5)</f>
        <v>352000</v>
      </c>
      <c r="M8" s="10">
        <f>ROUND(SUM(M5:M7),5)</f>
        <v>354040</v>
      </c>
      <c r="O8" s="10">
        <f>ROUND(SUM(O5:O7),5)</f>
        <v>356120.8</v>
      </c>
      <c r="Q8" s="10">
        <f>ROUND(SUM(Q5:Q7),5)</f>
        <v>358243.21600000001</v>
      </c>
    </row>
    <row r="9" spans="1:17" x14ac:dyDescent="0.25">
      <c r="A9" s="6"/>
      <c r="B9" s="6"/>
      <c r="C9" s="6"/>
      <c r="D9" s="6" t="s">
        <v>12</v>
      </c>
      <c r="E9" s="6"/>
      <c r="F9" s="6"/>
      <c r="G9" s="7"/>
      <c r="H9" s="8">
        <f>ROUND(H4+H8,5)</f>
        <v>350000</v>
      </c>
      <c r="I9" s="7"/>
      <c r="J9" s="7"/>
      <c r="K9" s="8">
        <f>ROUND(K4+K8,5)</f>
        <v>352000</v>
      </c>
      <c r="M9" s="8">
        <f>ROUND(M4+M8,5)</f>
        <v>354040</v>
      </c>
      <c r="O9" s="8">
        <f>ROUND(O4+O8,5)</f>
        <v>356120.8</v>
      </c>
      <c r="Q9" s="8">
        <f>ROUND(Q4+Q8,5)</f>
        <v>358243.21600000001</v>
      </c>
    </row>
    <row r="10" spans="1:17" x14ac:dyDescent="0.25">
      <c r="A10" s="6"/>
      <c r="B10" s="6"/>
      <c r="C10" s="6"/>
      <c r="D10" s="6" t="s">
        <v>13</v>
      </c>
      <c r="E10" s="6"/>
      <c r="F10" s="6"/>
      <c r="G10" s="7"/>
      <c r="H10" s="8"/>
      <c r="I10" s="7"/>
      <c r="J10" s="7"/>
      <c r="K10" s="8"/>
      <c r="M10" s="8"/>
      <c r="O10" s="8"/>
      <c r="Q10" s="8"/>
    </row>
    <row r="11" spans="1:17" x14ac:dyDescent="0.25">
      <c r="A11" s="6"/>
      <c r="B11" s="6"/>
      <c r="C11" s="6"/>
      <c r="D11" s="6"/>
      <c r="E11" s="6" t="s">
        <v>14</v>
      </c>
      <c r="F11" s="6"/>
      <c r="G11" s="7"/>
      <c r="H11" s="8"/>
      <c r="I11" s="7"/>
      <c r="J11" s="7"/>
      <c r="K11" s="8"/>
      <c r="M11" s="8"/>
      <c r="O11" s="8"/>
      <c r="Q11" s="8"/>
    </row>
    <row r="12" spans="1:17" x14ac:dyDescent="0.25">
      <c r="A12" s="6"/>
      <c r="B12" s="6"/>
      <c r="C12" s="6"/>
      <c r="D12" s="6"/>
      <c r="E12" s="6"/>
      <c r="F12" s="6" t="s">
        <v>15</v>
      </c>
      <c r="G12" s="7"/>
      <c r="H12" s="8">
        <v>0</v>
      </c>
      <c r="I12" s="7"/>
      <c r="J12" s="7"/>
      <c r="K12" s="8">
        <v>0</v>
      </c>
      <c r="M12" s="8">
        <v>0</v>
      </c>
      <c r="O12" s="8">
        <v>0</v>
      </c>
      <c r="Q12" s="8">
        <v>0</v>
      </c>
    </row>
    <row r="13" spans="1:17" x14ac:dyDescent="0.25">
      <c r="A13" s="6"/>
      <c r="B13" s="6"/>
      <c r="C13" s="6"/>
      <c r="D13" s="6"/>
      <c r="E13" s="6"/>
      <c r="F13" s="6" t="s">
        <v>16</v>
      </c>
      <c r="G13" s="7"/>
      <c r="H13" s="8">
        <v>0</v>
      </c>
      <c r="I13" s="7"/>
      <c r="J13" s="7"/>
      <c r="K13" s="8">
        <v>0</v>
      </c>
      <c r="M13" s="8">
        <v>0</v>
      </c>
      <c r="O13" s="8">
        <v>0</v>
      </c>
      <c r="Q13" s="8">
        <v>0</v>
      </c>
    </row>
    <row r="14" spans="1:17" x14ac:dyDescent="0.25">
      <c r="A14" s="6"/>
      <c r="B14" s="6"/>
      <c r="C14" s="6"/>
      <c r="D14" s="6"/>
      <c r="E14" s="6"/>
      <c r="F14" s="6" t="s">
        <v>17</v>
      </c>
      <c r="G14" s="7"/>
      <c r="H14" s="8">
        <v>2700</v>
      </c>
      <c r="I14" s="7"/>
      <c r="J14" s="7"/>
      <c r="K14" s="8">
        <f>H14*1.02</f>
        <v>2754</v>
      </c>
      <c r="M14" s="8">
        <f t="shared" ref="M14:M21" si="0">K14*1.02</f>
        <v>2809.08</v>
      </c>
      <c r="O14" s="8">
        <f t="shared" ref="O14:O21" si="1">M14*1.02</f>
        <v>2865.2615999999998</v>
      </c>
      <c r="Q14" s="8">
        <f t="shared" ref="Q14:Q21" si="2">O14*1.02</f>
        <v>2922.566832</v>
      </c>
    </row>
    <row r="15" spans="1:17" x14ac:dyDescent="0.25">
      <c r="A15" s="6"/>
      <c r="B15" s="6"/>
      <c r="C15" s="6"/>
      <c r="D15" s="6"/>
      <c r="E15" s="6"/>
      <c r="F15" s="6" t="s">
        <v>18</v>
      </c>
      <c r="G15" s="7"/>
      <c r="H15" s="8">
        <v>8000</v>
      </c>
      <c r="I15" s="7"/>
      <c r="J15" s="7"/>
      <c r="K15" s="8">
        <f>H15*1.02</f>
        <v>8160</v>
      </c>
      <c r="M15" s="8">
        <f t="shared" si="0"/>
        <v>8323.2000000000007</v>
      </c>
      <c r="O15" s="8">
        <f t="shared" si="1"/>
        <v>8489.6640000000007</v>
      </c>
      <c r="Q15" s="8">
        <f t="shared" si="2"/>
        <v>8659.4572800000005</v>
      </c>
    </row>
    <row r="16" spans="1:17" x14ac:dyDescent="0.25">
      <c r="A16" s="6"/>
      <c r="B16" s="6"/>
      <c r="C16" s="6"/>
      <c r="D16" s="6"/>
      <c r="E16" s="6"/>
      <c r="F16" s="6" t="s">
        <v>19</v>
      </c>
      <c r="G16" s="7"/>
      <c r="H16" s="8">
        <v>13500</v>
      </c>
      <c r="I16" s="7"/>
      <c r="J16" s="7"/>
      <c r="K16" s="8">
        <f>H16*1.02</f>
        <v>13770</v>
      </c>
      <c r="M16" s="8">
        <f t="shared" si="0"/>
        <v>14045.4</v>
      </c>
      <c r="O16" s="8">
        <f t="shared" si="1"/>
        <v>14326.307999999999</v>
      </c>
      <c r="Q16" s="8">
        <f t="shared" si="2"/>
        <v>14612.834159999999</v>
      </c>
    </row>
    <row r="17" spans="1:19" x14ac:dyDescent="0.25">
      <c r="A17" s="6"/>
      <c r="B17" s="6"/>
      <c r="C17" s="6"/>
      <c r="D17" s="6"/>
      <c r="E17" s="6"/>
      <c r="F17" s="6" t="s">
        <v>20</v>
      </c>
      <c r="G17" s="7"/>
      <c r="H17" s="8">
        <v>5500</v>
      </c>
      <c r="I17" s="7"/>
      <c r="J17" s="7"/>
      <c r="K17" s="8">
        <f>H17*1.02</f>
        <v>5610</v>
      </c>
      <c r="M17" s="8">
        <f t="shared" si="0"/>
        <v>5722.2</v>
      </c>
      <c r="O17" s="8">
        <f t="shared" si="1"/>
        <v>5836.6440000000002</v>
      </c>
      <c r="Q17" s="8">
        <f t="shared" si="2"/>
        <v>5953.3768800000007</v>
      </c>
    </row>
    <row r="18" spans="1:19" x14ac:dyDescent="0.25">
      <c r="A18" s="6"/>
      <c r="B18" s="6"/>
      <c r="C18" s="6"/>
      <c r="D18" s="6"/>
      <c r="E18" s="6"/>
      <c r="F18" s="6" t="s">
        <v>21</v>
      </c>
      <c r="G18" s="7"/>
      <c r="H18" s="8">
        <v>9000</v>
      </c>
      <c r="I18" s="7"/>
      <c r="J18" s="7"/>
      <c r="K18" s="8">
        <f>H18*1.02</f>
        <v>9180</v>
      </c>
      <c r="M18" s="8">
        <f t="shared" si="0"/>
        <v>9363.6</v>
      </c>
      <c r="O18" s="8">
        <f t="shared" si="1"/>
        <v>9550.8720000000012</v>
      </c>
      <c r="Q18" s="8">
        <f t="shared" si="2"/>
        <v>9741.8894400000008</v>
      </c>
    </row>
    <row r="19" spans="1:19" x14ac:dyDescent="0.25">
      <c r="A19" s="6"/>
      <c r="B19" s="6"/>
      <c r="C19" s="6"/>
      <c r="D19" s="6"/>
      <c r="E19" s="6"/>
      <c r="F19" s="6" t="s">
        <v>22</v>
      </c>
      <c r="G19" s="7"/>
      <c r="H19" s="8">
        <v>85000</v>
      </c>
      <c r="I19" s="7"/>
      <c r="J19" s="7"/>
      <c r="K19" s="8">
        <v>50000</v>
      </c>
      <c r="M19" s="8">
        <f t="shared" si="0"/>
        <v>51000</v>
      </c>
      <c r="O19" s="8">
        <f t="shared" si="1"/>
        <v>52020</v>
      </c>
      <c r="Q19" s="8">
        <f t="shared" si="2"/>
        <v>53060.4</v>
      </c>
    </row>
    <row r="20" spans="1:19" x14ac:dyDescent="0.25">
      <c r="A20" s="6"/>
      <c r="B20" s="6"/>
      <c r="C20" s="6"/>
      <c r="D20" s="6"/>
      <c r="E20" s="6"/>
      <c r="F20" s="6" t="s">
        <v>23</v>
      </c>
      <c r="G20" s="7"/>
      <c r="H20" s="8">
        <v>2500</v>
      </c>
      <c r="I20" s="7"/>
      <c r="J20" s="7"/>
      <c r="K20" s="8">
        <f>H20*1.02</f>
        <v>2550</v>
      </c>
      <c r="M20" s="8">
        <f t="shared" si="0"/>
        <v>2601</v>
      </c>
      <c r="O20" s="8">
        <f t="shared" si="1"/>
        <v>2653.02</v>
      </c>
      <c r="Q20" s="8">
        <f t="shared" si="2"/>
        <v>2706.0803999999998</v>
      </c>
    </row>
    <row r="21" spans="1:19" ht="15.75" thickBot="1" x14ac:dyDescent="0.3">
      <c r="A21" s="6"/>
      <c r="B21" s="6"/>
      <c r="C21" s="6"/>
      <c r="D21" s="6"/>
      <c r="E21" s="6"/>
      <c r="F21" s="6" t="s">
        <v>24</v>
      </c>
      <c r="G21" s="7"/>
      <c r="H21" s="9">
        <v>15000</v>
      </c>
      <c r="I21" s="7"/>
      <c r="J21" s="7"/>
      <c r="K21" s="9">
        <f>H21*1.02</f>
        <v>15300</v>
      </c>
      <c r="M21" s="9">
        <f t="shared" si="0"/>
        <v>15606</v>
      </c>
      <c r="O21" s="9">
        <f t="shared" si="1"/>
        <v>15918.12</v>
      </c>
      <c r="Q21" s="9">
        <f t="shared" si="2"/>
        <v>16236.482400000001</v>
      </c>
    </row>
    <row r="22" spans="1:19" ht="15.75" thickBot="1" x14ac:dyDescent="0.3">
      <c r="A22" s="6"/>
      <c r="B22" s="6"/>
      <c r="C22" s="6"/>
      <c r="D22" s="6"/>
      <c r="E22" s="6" t="s">
        <v>25</v>
      </c>
      <c r="F22" s="6"/>
      <c r="G22" s="7"/>
      <c r="H22" s="11">
        <f>ROUND(SUM(H11:H21),5)</f>
        <v>141200</v>
      </c>
      <c r="I22" s="7"/>
      <c r="J22" s="7"/>
      <c r="K22" s="11">
        <f>ROUND(SUM(K11:K21),5)</f>
        <v>107324</v>
      </c>
      <c r="M22" s="11">
        <f>ROUND(SUM(M11:M21),5)</f>
        <v>109470.48</v>
      </c>
      <c r="O22" s="11">
        <f>ROUND(SUM(O11:O21),5)</f>
        <v>111659.88959999999</v>
      </c>
      <c r="Q22" s="11">
        <f>ROUND(SUM(Q11:Q21),5)</f>
        <v>113893.08739</v>
      </c>
    </row>
    <row r="23" spans="1:19" ht="15.75" thickBot="1" x14ac:dyDescent="0.3">
      <c r="A23" s="6"/>
      <c r="B23" s="6"/>
      <c r="C23" s="6"/>
      <c r="D23" s="6" t="s">
        <v>26</v>
      </c>
      <c r="E23" s="6"/>
      <c r="F23" s="6"/>
      <c r="G23" s="7"/>
      <c r="H23" s="10">
        <f>ROUND(H10+H22,5)</f>
        <v>141200</v>
      </c>
      <c r="I23" s="7"/>
      <c r="J23" s="7"/>
      <c r="K23" s="10">
        <f>ROUND(K10+K22,5)</f>
        <v>107324</v>
      </c>
      <c r="M23" s="10">
        <f>ROUND(M10+M22,5)</f>
        <v>109470.48</v>
      </c>
      <c r="O23" s="10">
        <f>ROUND(O10+O22,5)</f>
        <v>111659.88959999999</v>
      </c>
      <c r="Q23" s="10">
        <f>ROUND(Q10+Q22,5)</f>
        <v>113893.08739</v>
      </c>
    </row>
    <row r="24" spans="1:19" x14ac:dyDescent="0.25">
      <c r="A24" s="6"/>
      <c r="B24" s="6"/>
      <c r="C24" s="6" t="s">
        <v>27</v>
      </c>
      <c r="D24" s="6"/>
      <c r="E24" s="6"/>
      <c r="F24" s="6"/>
      <c r="G24" s="7"/>
      <c r="H24" s="8">
        <f>ROUND(H9-H23,5)</f>
        <v>208800</v>
      </c>
      <c r="I24" s="7"/>
      <c r="J24" s="7"/>
      <c r="K24" s="8">
        <f>ROUND(K9-K23,5)</f>
        <v>244676</v>
      </c>
      <c r="M24" s="8">
        <f>ROUND(M9-M23,5)</f>
        <v>244569.52</v>
      </c>
      <c r="O24" s="8">
        <f>ROUND(O9-O23,5)</f>
        <v>244460.91039999999</v>
      </c>
      <c r="Q24" s="8">
        <f>ROUND(Q9-Q23,5)</f>
        <v>244350.12861000001</v>
      </c>
    </row>
    <row r="25" spans="1:19" x14ac:dyDescent="0.25">
      <c r="A25" s="6"/>
      <c r="B25" s="6"/>
      <c r="C25" s="6"/>
      <c r="D25" s="6" t="s">
        <v>28</v>
      </c>
      <c r="E25" s="6"/>
      <c r="F25" s="6"/>
      <c r="G25" s="7"/>
      <c r="H25" s="8"/>
      <c r="I25" s="7"/>
      <c r="J25" s="7"/>
      <c r="K25" s="8"/>
      <c r="M25" s="8"/>
      <c r="O25" s="8"/>
      <c r="Q25" s="8"/>
    </row>
    <row r="26" spans="1:19" x14ac:dyDescent="0.25">
      <c r="A26" s="6"/>
      <c r="B26" s="6"/>
      <c r="C26" s="6"/>
      <c r="D26" s="6"/>
      <c r="E26" s="6" t="s">
        <v>29</v>
      </c>
      <c r="F26" s="6"/>
      <c r="G26" s="7"/>
      <c r="H26" s="8">
        <v>500</v>
      </c>
      <c r="I26" s="7"/>
      <c r="J26" s="7"/>
      <c r="K26" s="8">
        <f>500</f>
        <v>500</v>
      </c>
      <c r="M26" s="8">
        <v>500</v>
      </c>
      <c r="O26" s="8">
        <v>500</v>
      </c>
      <c r="Q26" s="8">
        <v>500</v>
      </c>
    </row>
    <row r="27" spans="1:19" x14ac:dyDescent="0.25">
      <c r="A27" s="6"/>
      <c r="B27" s="6"/>
      <c r="C27" s="6"/>
      <c r="D27" s="6"/>
      <c r="E27" s="6" t="s">
        <v>30</v>
      </c>
      <c r="F27" s="6"/>
      <c r="G27" s="7"/>
      <c r="H27" s="8"/>
      <c r="I27" s="7"/>
      <c r="J27" s="7"/>
      <c r="K27" s="8"/>
      <c r="M27" s="8"/>
      <c r="O27" s="8"/>
      <c r="Q27" s="8"/>
    </row>
    <row r="28" spans="1:19" x14ac:dyDescent="0.25">
      <c r="A28" s="6"/>
      <c r="B28" s="6"/>
      <c r="C28" s="6"/>
      <c r="D28" s="6"/>
      <c r="E28" s="6"/>
      <c r="F28" s="6" t="s">
        <v>31</v>
      </c>
      <c r="G28" s="7"/>
      <c r="H28" s="8">
        <f>(75375/3)*4</f>
        <v>100500</v>
      </c>
      <c r="I28" s="7"/>
      <c r="J28" s="7"/>
      <c r="K28" s="8">
        <f t="shared" ref="K28:K34" si="3">H28*1.02</f>
        <v>102510</v>
      </c>
      <c r="M28" s="8">
        <f t="shared" ref="M28:M34" si="4">K28*1.02</f>
        <v>104560.2</v>
      </c>
      <c r="O28" s="8">
        <f t="shared" ref="O28:O34" si="5">M28*1.02</f>
        <v>106651.40399999999</v>
      </c>
      <c r="Q28" s="8">
        <f t="shared" ref="Q28:Q34" si="6">O28*1.02</f>
        <v>108784.43208</v>
      </c>
      <c r="S28" t="s">
        <v>5</v>
      </c>
    </row>
    <row r="29" spans="1:19" x14ac:dyDescent="0.25">
      <c r="A29" s="6"/>
      <c r="B29" s="6"/>
      <c r="C29" s="6"/>
      <c r="D29" s="6"/>
      <c r="E29" s="6"/>
      <c r="F29" s="6" t="s">
        <v>32</v>
      </c>
      <c r="G29" s="7"/>
      <c r="H29" s="8">
        <f>((5733.27/3)*4)*1.1</f>
        <v>8408.7960000000021</v>
      </c>
      <c r="I29" s="7"/>
      <c r="J29" s="7"/>
      <c r="K29" s="8">
        <f t="shared" si="3"/>
        <v>8576.9719200000018</v>
      </c>
      <c r="M29" s="8">
        <f t="shared" si="4"/>
        <v>8748.5113584000028</v>
      </c>
      <c r="O29" s="8">
        <f t="shared" si="5"/>
        <v>8923.4815855680026</v>
      </c>
      <c r="Q29" s="8">
        <f t="shared" si="6"/>
        <v>9101.951217279362</v>
      </c>
    </row>
    <row r="30" spans="1:19" x14ac:dyDescent="0.25">
      <c r="A30" s="6"/>
      <c r="B30" s="6"/>
      <c r="C30" s="6"/>
      <c r="D30" s="6"/>
      <c r="E30" s="6"/>
      <c r="F30" s="6" t="s">
        <v>33</v>
      </c>
      <c r="G30" s="7"/>
      <c r="H30" s="8">
        <f>((222/3)*4)*1.1</f>
        <v>325.60000000000002</v>
      </c>
      <c r="I30" s="7"/>
      <c r="J30" s="7"/>
      <c r="K30" s="8">
        <f t="shared" si="3"/>
        <v>332.11200000000002</v>
      </c>
      <c r="M30" s="8">
        <f t="shared" si="4"/>
        <v>338.75424000000004</v>
      </c>
      <c r="O30" s="8">
        <f t="shared" si="5"/>
        <v>345.52932480000004</v>
      </c>
      <c r="Q30" s="8">
        <f t="shared" si="6"/>
        <v>352.43991129600005</v>
      </c>
    </row>
    <row r="31" spans="1:19" x14ac:dyDescent="0.25">
      <c r="A31" s="6"/>
      <c r="B31" s="6"/>
      <c r="C31" s="6"/>
      <c r="D31" s="6"/>
      <c r="E31" s="6"/>
      <c r="F31" s="6" t="s">
        <v>34</v>
      </c>
      <c r="G31" s="7"/>
      <c r="H31" s="8">
        <f>((335.4/3)*4)*1.1</f>
        <v>491.92</v>
      </c>
      <c r="I31" s="7"/>
      <c r="J31" s="7"/>
      <c r="K31" s="8">
        <f t="shared" si="3"/>
        <v>501.75840000000005</v>
      </c>
      <c r="M31" s="8">
        <f t="shared" si="4"/>
        <v>511.79356800000005</v>
      </c>
      <c r="O31" s="8">
        <f t="shared" si="5"/>
        <v>522.02943936000008</v>
      </c>
      <c r="Q31" s="8">
        <f t="shared" si="6"/>
        <v>532.47002814720008</v>
      </c>
    </row>
    <row r="32" spans="1:19" x14ac:dyDescent="0.25">
      <c r="A32" s="6"/>
      <c r="B32" s="6"/>
      <c r="C32" s="6"/>
      <c r="D32" s="6"/>
      <c r="E32" s="6"/>
      <c r="F32" s="6" t="s">
        <v>35</v>
      </c>
      <c r="G32" s="7"/>
      <c r="H32" s="8">
        <f>((422/3)*4)*1.1</f>
        <v>618.93333333333339</v>
      </c>
      <c r="I32" s="7"/>
      <c r="J32" s="7"/>
      <c r="K32" s="8">
        <f t="shared" si="3"/>
        <v>631.31200000000013</v>
      </c>
      <c r="M32" s="8">
        <f t="shared" si="4"/>
        <v>643.93824000000018</v>
      </c>
      <c r="O32" s="8">
        <f t="shared" si="5"/>
        <v>656.81700480000018</v>
      </c>
      <c r="Q32" s="8">
        <f t="shared" si="6"/>
        <v>669.9533448960002</v>
      </c>
    </row>
    <row r="33" spans="1:19" x14ac:dyDescent="0.25">
      <c r="A33" s="6"/>
      <c r="B33" s="6"/>
      <c r="C33" s="6"/>
      <c r="D33" s="6"/>
      <c r="E33" s="6"/>
      <c r="F33" s="6" t="s">
        <v>36</v>
      </c>
      <c r="G33" s="7"/>
      <c r="H33" s="8">
        <f>(1462.5/3)*4</f>
        <v>1950</v>
      </c>
      <c r="I33" s="7"/>
      <c r="J33" s="7"/>
      <c r="K33" s="8">
        <f t="shared" si="3"/>
        <v>1989</v>
      </c>
      <c r="M33" s="8">
        <f t="shared" si="4"/>
        <v>2028.78</v>
      </c>
      <c r="O33" s="8">
        <f t="shared" si="5"/>
        <v>2069.3555999999999</v>
      </c>
      <c r="Q33" s="8">
        <f t="shared" si="6"/>
        <v>2110.7427119999998</v>
      </c>
    </row>
    <row r="34" spans="1:19" ht="15.75" thickBot="1" x14ac:dyDescent="0.3">
      <c r="A34" s="6"/>
      <c r="B34" s="6"/>
      <c r="C34" s="6"/>
      <c r="D34" s="6"/>
      <c r="E34" s="6"/>
      <c r="F34" s="6" t="s">
        <v>37</v>
      </c>
      <c r="G34" s="7"/>
      <c r="H34" s="12">
        <f>(6751.52/3)*4</f>
        <v>9002.0266666666666</v>
      </c>
      <c r="I34" s="7"/>
      <c r="J34" s="7"/>
      <c r="K34" s="12">
        <f t="shared" si="3"/>
        <v>9182.0671999999995</v>
      </c>
      <c r="M34" s="12">
        <f t="shared" si="4"/>
        <v>9365.7085439999992</v>
      </c>
      <c r="O34" s="12">
        <f t="shared" si="5"/>
        <v>9553.0227148799986</v>
      </c>
      <c r="Q34" s="12">
        <f t="shared" si="6"/>
        <v>9744.0831691775984</v>
      </c>
    </row>
    <row r="35" spans="1:19" x14ac:dyDescent="0.25">
      <c r="A35" s="6"/>
      <c r="B35" s="6"/>
      <c r="C35" s="6"/>
      <c r="D35" s="6"/>
      <c r="E35" s="6" t="s">
        <v>38</v>
      </c>
      <c r="F35" s="6"/>
      <c r="G35" s="7"/>
      <c r="H35" s="8">
        <f>ROUND(SUM(H27:H34),5)</f>
        <v>121297.276</v>
      </c>
      <c r="I35" s="7"/>
      <c r="J35" s="7"/>
      <c r="K35" s="8">
        <f>ROUND(SUM(K27:K34),5)</f>
        <v>123723.22152000001</v>
      </c>
      <c r="M35" s="8">
        <f>ROUND(SUM(M27:M34),5)</f>
        <v>126197.68595</v>
      </c>
      <c r="O35" s="8">
        <f>ROUND(SUM(O27:O34),5)</f>
        <v>128721.63967</v>
      </c>
      <c r="Q35" s="8">
        <f>ROUND(SUM(Q27:Q34),5)</f>
        <v>131296.07246</v>
      </c>
    </row>
    <row r="36" spans="1:19" x14ac:dyDescent="0.25">
      <c r="A36" s="6"/>
      <c r="B36" s="6"/>
      <c r="C36" s="6"/>
      <c r="D36" s="6"/>
      <c r="E36" s="6" t="s">
        <v>39</v>
      </c>
      <c r="F36" s="6"/>
      <c r="G36" s="7"/>
      <c r="H36" s="8"/>
      <c r="I36" s="7"/>
      <c r="J36" s="7"/>
      <c r="K36" s="8"/>
      <c r="M36" s="8"/>
      <c r="O36" s="8"/>
      <c r="Q36" s="8"/>
    </row>
    <row r="37" spans="1:19" x14ac:dyDescent="0.25">
      <c r="A37" s="6"/>
      <c r="B37" s="6"/>
      <c r="C37" s="6"/>
      <c r="D37" s="6"/>
      <c r="E37" s="6"/>
      <c r="F37" s="6" t="s">
        <v>40</v>
      </c>
      <c r="G37" s="7"/>
      <c r="H37" s="8">
        <v>30000</v>
      </c>
      <c r="I37" s="7"/>
      <c r="J37" s="7"/>
      <c r="K37" s="8">
        <v>30000</v>
      </c>
      <c r="M37" s="8">
        <v>30000</v>
      </c>
      <c r="O37" s="8">
        <v>30000</v>
      </c>
      <c r="Q37" s="8">
        <v>30000</v>
      </c>
      <c r="S37" t="s">
        <v>5</v>
      </c>
    </row>
    <row r="38" spans="1:19" x14ac:dyDescent="0.25">
      <c r="A38" s="6"/>
      <c r="B38" s="6"/>
      <c r="C38" s="6"/>
      <c r="D38" s="6"/>
      <c r="E38" s="6"/>
      <c r="F38" s="6" t="s">
        <v>41</v>
      </c>
      <c r="G38" s="7"/>
      <c r="H38" s="8">
        <v>400</v>
      </c>
      <c r="I38" s="7"/>
      <c r="J38" s="7"/>
      <c r="K38" s="8">
        <v>400</v>
      </c>
      <c r="M38" s="8">
        <v>400</v>
      </c>
      <c r="O38" s="8">
        <v>400</v>
      </c>
      <c r="Q38" s="8">
        <v>400</v>
      </c>
    </row>
    <row r="39" spans="1:19" x14ac:dyDescent="0.25">
      <c r="A39" s="6"/>
      <c r="B39" s="6"/>
      <c r="C39" s="6"/>
      <c r="D39" s="6"/>
      <c r="E39" s="6"/>
      <c r="F39" s="6" t="s">
        <v>42</v>
      </c>
      <c r="G39" s="7"/>
      <c r="H39" s="8">
        <f>(1005.5/3)*4</f>
        <v>1340.6666666666667</v>
      </c>
      <c r="I39" s="7"/>
      <c r="J39" s="7"/>
      <c r="K39" s="8">
        <f>H39*1.02</f>
        <v>1367.48</v>
      </c>
      <c r="M39" s="8">
        <f>K39*1.02</f>
        <v>1394.8296</v>
      </c>
      <c r="O39" s="8">
        <f>M39*1.02</f>
        <v>1422.7261920000001</v>
      </c>
      <c r="Q39" s="8">
        <f>O39*1.02</f>
        <v>1451.1807158400002</v>
      </c>
    </row>
    <row r="40" spans="1:19" ht="15.75" thickBot="1" x14ac:dyDescent="0.3">
      <c r="A40" s="6"/>
      <c r="B40" s="6"/>
      <c r="C40" s="6"/>
      <c r="D40" s="6"/>
      <c r="E40" s="6"/>
      <c r="F40" s="6" t="s">
        <v>43</v>
      </c>
      <c r="G40" s="7"/>
      <c r="H40" s="12">
        <v>7500</v>
      </c>
      <c r="I40" s="7"/>
      <c r="J40" s="7"/>
      <c r="K40" s="12">
        <v>7500</v>
      </c>
      <c r="M40" s="12">
        <v>7500</v>
      </c>
      <c r="O40" s="12">
        <v>7500</v>
      </c>
      <c r="Q40" s="12">
        <v>7500</v>
      </c>
    </row>
    <row r="41" spans="1:19" x14ac:dyDescent="0.25">
      <c r="A41" s="6"/>
      <c r="B41" s="6"/>
      <c r="C41" s="6"/>
      <c r="D41" s="6"/>
      <c r="E41" s="6" t="s">
        <v>44</v>
      </c>
      <c r="F41" s="6"/>
      <c r="G41" s="7"/>
      <c r="H41" s="8">
        <f>ROUND(SUM(H36:H40),5)</f>
        <v>39240.666669999999</v>
      </c>
      <c r="I41" s="7"/>
      <c r="J41" s="7"/>
      <c r="K41" s="8">
        <f>ROUND(SUM(K36:K40),5)</f>
        <v>39267.480000000003</v>
      </c>
      <c r="M41" s="8">
        <f>ROUND(SUM(M36:M40),5)</f>
        <v>39294.829599999997</v>
      </c>
      <c r="O41" s="8">
        <f>ROUND(SUM(O36:O40),5)</f>
        <v>39322.726190000001</v>
      </c>
      <c r="Q41" s="8">
        <f>ROUND(SUM(Q36:Q40),5)</f>
        <v>39351.180719999997</v>
      </c>
    </row>
    <row r="42" spans="1:19" x14ac:dyDescent="0.25">
      <c r="A42" s="6"/>
      <c r="B42" s="6"/>
      <c r="C42" s="6"/>
      <c r="D42" s="6"/>
      <c r="E42" s="6" t="s">
        <v>45</v>
      </c>
      <c r="F42" s="6"/>
      <c r="G42" s="7"/>
      <c r="H42" s="8"/>
      <c r="I42" s="7"/>
      <c r="J42" s="7"/>
      <c r="K42" s="8"/>
      <c r="M42" s="8"/>
      <c r="O42" s="8"/>
      <c r="Q42" s="8"/>
    </row>
    <row r="43" spans="1:19" x14ac:dyDescent="0.25">
      <c r="A43" s="6"/>
      <c r="B43" s="6"/>
      <c r="C43" s="6"/>
      <c r="D43" s="6"/>
      <c r="E43" s="6"/>
      <c r="F43" s="6" t="s">
        <v>46</v>
      </c>
      <c r="G43" s="7"/>
      <c r="H43" s="8">
        <v>200</v>
      </c>
      <c r="I43" s="7"/>
      <c r="J43" s="7"/>
      <c r="K43" s="8">
        <v>200</v>
      </c>
      <c r="M43" s="8">
        <v>200</v>
      </c>
      <c r="O43" s="8">
        <v>200</v>
      </c>
      <c r="Q43" s="8">
        <v>200</v>
      </c>
    </row>
    <row r="44" spans="1:19" x14ac:dyDescent="0.25">
      <c r="A44" s="6"/>
      <c r="B44" s="6"/>
      <c r="C44" s="6"/>
      <c r="D44" s="6"/>
      <c r="E44" s="6"/>
      <c r="F44" s="6" t="s">
        <v>47</v>
      </c>
      <c r="G44" s="7"/>
      <c r="H44" s="8">
        <f>(588.4/3)*4</f>
        <v>784.5333333333333</v>
      </c>
      <c r="I44" s="7"/>
      <c r="J44" s="7"/>
      <c r="K44" s="8">
        <f>H44*1.02</f>
        <v>800.22399999999993</v>
      </c>
      <c r="M44" s="8">
        <f>K44*1.02</f>
        <v>816.22847999999999</v>
      </c>
      <c r="O44" s="8">
        <f>M44*1.02</f>
        <v>832.55304960000001</v>
      </c>
      <c r="Q44" s="8">
        <f>O44*1.02</f>
        <v>849.20411059200001</v>
      </c>
    </row>
    <row r="45" spans="1:19" ht="15.75" thickBot="1" x14ac:dyDescent="0.3">
      <c r="A45" s="6"/>
      <c r="B45" s="6"/>
      <c r="C45" s="6"/>
      <c r="D45" s="6"/>
      <c r="E45" s="6"/>
      <c r="F45" s="6" t="s">
        <v>48</v>
      </c>
      <c r="G45" s="7"/>
      <c r="H45" s="13">
        <f>(4864.46/3)*4</f>
        <v>6485.9466666666667</v>
      </c>
      <c r="I45" s="14"/>
      <c r="J45" s="14"/>
      <c r="K45" s="13">
        <f t="shared" ref="K45:Q45" si="7">(4864.46/3)*4</f>
        <v>6485.9466666666667</v>
      </c>
      <c r="L45" s="15" t="s">
        <v>5</v>
      </c>
      <c r="M45" s="13">
        <f t="shared" si="7"/>
        <v>6485.9466666666667</v>
      </c>
      <c r="N45" s="15" t="s">
        <v>5</v>
      </c>
      <c r="O45" s="13">
        <f t="shared" si="7"/>
        <v>6485.9466666666667</v>
      </c>
      <c r="P45" s="15" t="s">
        <v>5</v>
      </c>
      <c r="Q45" s="13">
        <f t="shared" si="7"/>
        <v>6485.9466666666667</v>
      </c>
    </row>
    <row r="46" spans="1:19" x14ac:dyDescent="0.25">
      <c r="A46" s="6"/>
      <c r="B46" s="6"/>
      <c r="C46" s="6"/>
      <c r="D46" s="6"/>
      <c r="E46" s="6" t="s">
        <v>49</v>
      </c>
      <c r="F46" s="6"/>
      <c r="G46" s="7"/>
      <c r="H46" s="8">
        <f>ROUND(SUM(H42:H45),5)</f>
        <v>7470.48</v>
      </c>
      <c r="I46" s="7"/>
      <c r="J46" s="7"/>
      <c r="K46" s="8">
        <f>ROUND(SUM(K42:K45),5)</f>
        <v>7486.1706700000004</v>
      </c>
      <c r="M46" s="8">
        <f>ROUND(SUM(M42:M45),5)</f>
        <v>7502.17515</v>
      </c>
      <c r="O46" s="8">
        <f>ROUND(SUM(O42:O45),5)</f>
        <v>7518.4997199999998</v>
      </c>
      <c r="Q46" s="8">
        <f>ROUND(SUM(Q42:Q45),5)</f>
        <v>7535.1507799999999</v>
      </c>
    </row>
    <row r="47" spans="1:19" x14ac:dyDescent="0.25">
      <c r="A47" s="6"/>
      <c r="B47" s="6"/>
      <c r="C47" s="6"/>
      <c r="D47" s="6"/>
      <c r="E47" s="6" t="s">
        <v>50</v>
      </c>
      <c r="F47" s="6"/>
      <c r="G47" s="7"/>
      <c r="H47" s="8">
        <v>1500</v>
      </c>
      <c r="I47" s="7"/>
      <c r="J47" s="7"/>
      <c r="K47" s="8">
        <v>3500</v>
      </c>
      <c r="M47" s="8">
        <v>1800</v>
      </c>
      <c r="O47" s="8">
        <v>3500</v>
      </c>
      <c r="Q47" s="8">
        <v>2000</v>
      </c>
    </row>
    <row r="48" spans="1:19" x14ac:dyDescent="0.25">
      <c r="A48" s="6"/>
      <c r="B48" s="6"/>
      <c r="C48" s="6"/>
      <c r="D48" s="6"/>
      <c r="E48" s="6" t="s">
        <v>51</v>
      </c>
      <c r="F48" s="6"/>
      <c r="G48" s="7"/>
      <c r="H48" s="8">
        <v>5000</v>
      </c>
      <c r="I48" s="7"/>
      <c r="J48" s="7"/>
      <c r="K48" s="8">
        <f>H48*1.02</f>
        <v>5100</v>
      </c>
      <c r="M48" s="8">
        <f>K48*1.02</f>
        <v>5202</v>
      </c>
      <c r="O48" s="8">
        <f>M48*1.02</f>
        <v>5306.04</v>
      </c>
      <c r="Q48" s="8">
        <f>O48*1.02</f>
        <v>5412.1607999999997</v>
      </c>
    </row>
    <row r="49" spans="1:17" x14ac:dyDescent="0.25">
      <c r="A49" s="6"/>
      <c r="B49" s="6"/>
      <c r="C49" s="6"/>
      <c r="D49" s="6"/>
      <c r="E49" s="6" t="s">
        <v>52</v>
      </c>
      <c r="F49" s="6"/>
      <c r="G49" s="7"/>
      <c r="H49" s="8">
        <f>450*12</f>
        <v>5400</v>
      </c>
      <c r="I49" s="7"/>
      <c r="J49" s="7"/>
      <c r="K49" s="8">
        <f>500*12</f>
        <v>6000</v>
      </c>
      <c r="M49" s="8">
        <f>550*12</f>
        <v>6600</v>
      </c>
      <c r="O49" s="8">
        <f>600*12</f>
        <v>7200</v>
      </c>
      <c r="Q49" s="8">
        <f>650*12</f>
        <v>7800</v>
      </c>
    </row>
    <row r="50" spans="1:17" ht="15.75" thickBot="1" x14ac:dyDescent="0.3">
      <c r="A50" s="6"/>
      <c r="B50" s="6"/>
      <c r="C50" s="6"/>
      <c r="D50" s="6"/>
      <c r="E50" s="6" t="s">
        <v>53</v>
      </c>
      <c r="F50" s="6"/>
      <c r="G50" s="7"/>
      <c r="H50" s="9">
        <f>(875.41/3)*4+(100*12)</f>
        <v>2367.2133333333331</v>
      </c>
      <c r="I50" s="7"/>
      <c r="J50" s="7"/>
      <c r="K50" s="9">
        <f>H50*1.02</f>
        <v>2414.5575999999996</v>
      </c>
      <c r="M50" s="9">
        <f>K50*1.02</f>
        <v>2462.8487519999999</v>
      </c>
      <c r="O50" s="9">
        <f>M50*1.02</f>
        <v>2512.1057270399997</v>
      </c>
      <c r="Q50" s="9">
        <f>O50*1.02</f>
        <v>2562.3478415807999</v>
      </c>
    </row>
    <row r="51" spans="1:17" ht="15.75" thickBot="1" x14ac:dyDescent="0.3">
      <c r="A51" s="6"/>
      <c r="B51" s="6"/>
      <c r="C51" s="6"/>
      <c r="D51" s="6" t="s">
        <v>54</v>
      </c>
      <c r="E51" s="6"/>
      <c r="F51" s="6"/>
      <c r="G51" s="7"/>
      <c r="H51" s="11">
        <f>ROUND(SUM(H25:H26)+H35+H41+SUM(H46:H50),5)</f>
        <v>182775.636</v>
      </c>
      <c r="I51" s="7"/>
      <c r="J51" s="7"/>
      <c r="K51" s="11">
        <f>ROUND(SUM(K25:K26)+K35+K41+SUM(K46:K50),5)</f>
        <v>187991.42978999999</v>
      </c>
      <c r="M51" s="11">
        <f>ROUND(SUM(M25:M26)+M35+M41+SUM(M46:M50),5)</f>
        <v>189559.53945000001</v>
      </c>
      <c r="O51" s="11">
        <f>ROUND(SUM(O25:O26)+O35+O41+SUM(O46:O50),5)</f>
        <v>194581.01131</v>
      </c>
      <c r="Q51" s="11">
        <f>ROUND(SUM(Q25:Q26)+Q35+Q41+SUM(Q46:Q50),5)</f>
        <v>196456.91260000001</v>
      </c>
    </row>
    <row r="52" spans="1:17" ht="15.75" thickBot="1" x14ac:dyDescent="0.3">
      <c r="A52" s="6"/>
      <c r="B52" s="6" t="s">
        <v>55</v>
      </c>
      <c r="C52" s="6"/>
      <c r="D52" s="6"/>
      <c r="E52" s="6"/>
      <c r="F52" s="6"/>
      <c r="G52" s="7"/>
      <c r="H52" s="11">
        <f>ROUND(H3+H24-H51,5)</f>
        <v>26024.364000000001</v>
      </c>
      <c r="I52" s="7"/>
      <c r="J52" s="7"/>
      <c r="K52" s="11">
        <f>ROUND(K3+K24-K51,5)</f>
        <v>56684.570209999998</v>
      </c>
      <c r="M52" s="11">
        <f>ROUND(M3+M24-M51,5)</f>
        <v>55009.98055</v>
      </c>
      <c r="O52" s="11">
        <f>ROUND(O3+O24-O51,5)</f>
        <v>49879.899089999999</v>
      </c>
      <c r="Q52" s="11">
        <f>ROUND(Q3+Q24-Q51,5)</f>
        <v>47893.216009999996</v>
      </c>
    </row>
    <row r="53" spans="1:17" s="17" customFormat="1" ht="12" thickBot="1" x14ac:dyDescent="0.25">
      <c r="A53" s="6" t="s">
        <v>56</v>
      </c>
      <c r="B53" s="6"/>
      <c r="C53" s="6"/>
      <c r="D53" s="6"/>
      <c r="E53" s="6"/>
      <c r="F53" s="6"/>
      <c r="G53" s="6"/>
      <c r="H53" s="16">
        <f>H52</f>
        <v>26024.364000000001</v>
      </c>
      <c r="I53" s="6"/>
      <c r="J53" s="6"/>
      <c r="K53" s="16">
        <f>K52</f>
        <v>56684.570209999998</v>
      </c>
      <c r="M53" s="16">
        <f>M52</f>
        <v>55009.98055</v>
      </c>
      <c r="O53" s="16">
        <f>O52</f>
        <v>49879.899089999999</v>
      </c>
      <c r="Q53" s="16">
        <f>Q52</f>
        <v>47893.216009999996</v>
      </c>
    </row>
    <row r="54" spans="1:17" ht="15.75" thickTop="1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Chautauqua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</dc:creator>
  <cp:lastModifiedBy>Jenn</cp:lastModifiedBy>
  <dcterms:created xsi:type="dcterms:W3CDTF">2016-11-22T21:07:19Z</dcterms:created>
  <dcterms:modified xsi:type="dcterms:W3CDTF">2016-11-22T21:07:55Z</dcterms:modified>
</cp:coreProperties>
</file>